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WannesVanderhaeghenA\Dropbox (Dropbox Business)\AMCRA_DAU-new\3_REPORTING\1_Sanitel-Med\1C_Sanitel-Med_Benchmark-Vets\Vets_2021\"/>
    </mc:Choice>
  </mc:AlternateContent>
  <xr:revisionPtr revIDLastSave="0" documentId="13_ncr:1_{5E50E925-B2DE-48FE-866F-DF10C56EB047}" xr6:coauthVersionLast="47" xr6:coauthVersionMax="47" xr10:uidLastSave="{00000000-0000-0000-0000-000000000000}"/>
  <bookViews>
    <workbookView xWindow="29850" yWindow="-120" windowWidth="27870" windowHeight="16440" activeTab="2" xr2:uid="{B7B283A8-6C6E-4DEC-B94D-8BBED25008A5}"/>
  </bookViews>
  <sheets>
    <sheet name="Overview" sheetId="1" r:id="rId1"/>
    <sheet name="Percentiles &amp; Color zones" sheetId="3" r:id="rId2"/>
    <sheet name="Qualitative per Animal Typ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3" l="1"/>
  <c r="G22" i="3"/>
  <c r="G23" i="3"/>
  <c r="F33" i="1"/>
  <c r="C27" i="1"/>
  <c r="D29" i="1"/>
  <c r="C29" i="1" s="1"/>
  <c r="D30" i="1"/>
  <c r="C30" i="1" s="1"/>
  <c r="C32" i="1"/>
  <c r="E32" i="1" s="1"/>
  <c r="C31" i="1"/>
  <c r="C28" i="1"/>
  <c r="G24" i="3" l="1"/>
  <c r="D33" i="1"/>
  <c r="C33" i="1"/>
  <c r="E33" i="1" s="1"/>
  <c r="E27" i="1"/>
  <c r="C16" i="1"/>
  <c r="C15" i="1"/>
  <c r="C14" i="1"/>
  <c r="E24" i="3"/>
  <c r="F24" i="3"/>
  <c r="D24" i="3"/>
  <c r="E28" i="1"/>
  <c r="F17" i="1"/>
  <c r="D17" i="1"/>
  <c r="D25" i="3" l="1"/>
  <c r="G31" i="1"/>
  <c r="G27" i="1"/>
  <c r="G32" i="1"/>
  <c r="G28" i="1"/>
  <c r="G29" i="1"/>
  <c r="G30" i="1"/>
  <c r="E31" i="1"/>
  <c r="E30" i="1"/>
  <c r="E29" i="1"/>
  <c r="E4" i="1" l="1"/>
  <c r="E5" i="1"/>
  <c r="E3" i="1"/>
  <c r="E25" i="3" l="1"/>
  <c r="F25" i="3"/>
  <c r="C17" i="1"/>
  <c r="E17" i="1" s="1"/>
  <c r="G16" i="1"/>
  <c r="E16" i="1"/>
  <c r="D6" i="1"/>
  <c r="C6" i="1"/>
  <c r="G15" i="1"/>
  <c r="E15" i="1"/>
  <c r="G14" i="1"/>
  <c r="E14" i="1"/>
  <c r="E6" i="1" l="1"/>
  <c r="G17" i="1"/>
  <c r="G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tc={78141305-EAC8-461F-840F-9EE5DC90E69C}</author>
  </authors>
  <commentList>
    <comment ref="B26" authorId="0" shapeId="0" xr:uid="{78141305-EAC8-461F-840F-9EE5DC90E69C}">
      <text>
        <t>[Threaded comment]
Your version of Excel allows you to read this threaded comment; however, any edits to it will get removed if the file is opened in a newer version of Excel. Learn more: https://go.microsoft.com/fwlink/?linkid=870924
Comment:
    Language of VET is unknown if VET ID is not available in the contract data (Q6) - Default language is NL</t>
      </text>
    </comment>
  </commentList>
</comments>
</file>

<file path=xl/sharedStrings.xml><?xml version="1.0" encoding="utf-8"?>
<sst xmlns="http://schemas.openxmlformats.org/spreadsheetml/2006/main" count="143" uniqueCount="63">
  <si>
    <t>Number of VET per animal type with and without benchmark report</t>
  </si>
  <si>
    <t>Animal Type</t>
  </si>
  <si>
    <t>NO VET REPORT</t>
  </si>
  <si>
    <t>VET REPORT</t>
  </si>
  <si>
    <t>Total VET-ANTP combinations</t>
  </si>
  <si>
    <t>#</t>
  </si>
  <si>
    <t>%</t>
  </si>
  <si>
    <t>PIG</t>
  </si>
  <si>
    <t>PLTR</t>
  </si>
  <si>
    <t>FR</t>
  </si>
  <si>
    <t>NL</t>
  </si>
  <si>
    <t>BM_ANTP</t>
  </si>
  <si>
    <t>P10</t>
  </si>
  <si>
    <t>P50</t>
  </si>
  <si>
    <t>#BM_VET</t>
  </si>
  <si>
    <t>ALL</t>
  </si>
  <si>
    <t>GREEN VET</t>
  </si>
  <si>
    <t>YELLOW VET</t>
  </si>
  <si>
    <t>RED VET</t>
  </si>
  <si>
    <t>BOV</t>
  </si>
  <si>
    <t>Language</t>
  </si>
  <si>
    <t>Number of reports per animal type – language – score type</t>
  </si>
  <si>
    <t>Reports with Vet Benchmark Score</t>
  </si>
  <si>
    <t>Number and percentage of VET with report/letter</t>
  </si>
  <si>
    <t>Letters without Score</t>
  </si>
  <si>
    <t>--&gt; Letter without VBS Score, to explain why they did not receive a report</t>
  </si>
  <si>
    <t xml:space="preserve">VET has notifications but not for ANCT included in the benchmarkpopulation (#ANCT_BM_VS = 0) </t>
  </si>
  <si>
    <t>THRESHOLDS Vet Benchmark scores</t>
  </si>
  <si>
    <t>Criterium: VET has notifications for ANCT included in the benchmarkpopulation and/or</t>
  </si>
  <si>
    <t xml:space="preserve">VET has contract with SNUN included in the benchmarkpopulation; (#ANCT_BM_VS &gt; 0) </t>
  </si>
  <si>
    <t>(for determining the percentiles, VETs should have also actively used SaniMed = have registrations as Vet Party ID*)</t>
  </si>
  <si>
    <t>*If this extra criterium is not met, VET receives a vet benchmark score, but is not taken into account in calculation of the VET Benchmark percentiles!</t>
  </si>
  <si>
    <t>P25</t>
  </si>
  <si>
    <t>P75</t>
  </si>
  <si>
    <t>#VET per COLOR ZONE</t>
  </si>
  <si>
    <t>Reports with vet benchmark score</t>
  </si>
  <si>
    <t xml:space="preserve">Total </t>
  </si>
  <si>
    <t>#FAC_ANTP_BM</t>
  </si>
  <si>
    <t>Total_#AB_Not_perVET_FAC_CVET</t>
  </si>
  <si>
    <t>Total_Avg_BD100_perVET_CVET</t>
  </si>
  <si>
    <t>Total_#AB_Not_perVET_FAC_UVET</t>
  </si>
  <si>
    <t>Total_Avg_BD100_perVET_UVET</t>
  </si>
  <si>
    <t>#AB_Not_allVET_FAC_ANTP</t>
  </si>
  <si>
    <t>Avg_BD100_allVET_FAC_ANCT</t>
  </si>
  <si>
    <t>P90</t>
  </si>
  <si>
    <t>P50/Median</t>
  </si>
  <si>
    <t>Average</t>
  </si>
  <si>
    <t>Number of facilities with AB use</t>
  </si>
  <si>
    <t>(for the notifications above)</t>
  </si>
  <si>
    <t>* Benchmarkperiod BOV: 24m</t>
  </si>
  <si>
    <t>* Benchmarkperiod PLTR, PIG: 12m</t>
  </si>
  <si>
    <t>SOME NUMBERS</t>
  </si>
  <si>
    <t>(BM in, animal type-level)</t>
  </si>
  <si>
    <t>Number of notifications per facility NOT as company vet (BM IN)</t>
  </si>
  <si>
    <t>BD100 per facility NOT as company vet (BM IN)</t>
  </si>
  <si>
    <t>BD100 per facility-vet as company vet (BM IN)</t>
  </si>
  <si>
    <t>Number of notifications per facility-vet combination, as company vet (BM IN)</t>
  </si>
  <si>
    <t>Level: vet</t>
  </si>
  <si>
    <t>Level: facility-vet combination</t>
  </si>
  <si>
    <t>Level: facility</t>
  </si>
  <si>
    <t>(BM in)</t>
  </si>
  <si>
    <t>Number of notifications by all vets</t>
  </si>
  <si>
    <t>BD100 by all vets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</si>
</sst>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1"/>
      <color rgb="FF92D05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164" fontId="0" fillId="0" borderId="0" xfId="1" applyNumberFormat="1" applyFont="1" applyAlignment="1">
      <alignment horizontal="center"/>
    </xf>
    <xf numFmtId="0" fontId="10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3" borderId="1" xfId="3" applyBorder="1" applyAlignment="1">
      <alignment horizontal="center"/>
    </xf>
    <xf numFmtId="0" fontId="4" fillId="2" borderId="1" xfId="2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quotePrefix="1" applyFont="1"/>
    <xf numFmtId="0" fontId="16" fillId="0" borderId="0" xfId="0" quotePrefix="1" applyFont="1"/>
    <xf numFmtId="0" fontId="13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/>
    <xf numFmtId="9" fontId="0" fillId="0" borderId="1" xfId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0" fillId="4" borderId="1" xfId="0" applyFill="1" applyBorder="1"/>
    <xf numFmtId="0" fontId="6" fillId="4" borderId="1" xfId="0" applyFont="1" applyFill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0" fontId="6" fillId="4" borderId="1" xfId="0" applyFont="1" applyFill="1" applyBorder="1"/>
    <xf numFmtId="0" fontId="0" fillId="5" borderId="1" xfId="0" applyFill="1" applyBorder="1"/>
    <xf numFmtId="0" fontId="6" fillId="5" borderId="1" xfId="0" applyFont="1" applyFill="1" applyBorder="1" applyAlignment="1">
      <alignment horizontal="center"/>
    </xf>
    <xf numFmtId="9" fontId="0" fillId="5" borderId="1" xfId="1" applyFont="1" applyFill="1" applyBorder="1" applyAlignment="1">
      <alignment horizontal="center"/>
    </xf>
    <xf numFmtId="0" fontId="6" fillId="5" borderId="1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9" fontId="0" fillId="6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0" xfId="0" applyFont="1"/>
    <xf numFmtId="0" fontId="18" fillId="0" borderId="2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7" borderId="1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6" fillId="7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7" xfId="0" applyBorder="1"/>
    <xf numFmtId="0" fontId="9" fillId="0" borderId="18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9" xfId="0" applyBorder="1"/>
    <xf numFmtId="0" fontId="0" fillId="0" borderId="18" xfId="0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5" fillId="0" borderId="18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6" fillId="0" borderId="0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19" fillId="0" borderId="6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</cellXfs>
  <cellStyles count="4">
    <cellStyle name="Bad" xfId="3" builtinId="27"/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313373</xdr:colOff>
      <xdr:row>44</xdr:row>
      <xdr:rowOff>303847</xdr:rowOff>
    </xdr:from>
    <xdr:to>
      <xdr:col>17</xdr:col>
      <xdr:colOff>281987</xdr:colOff>
      <xdr:row>68</xdr:row>
      <xdr:rowOff>1903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D75AA44-573A-CF82-B9EB-BAD68CE0C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654" y="8447722"/>
          <a:ext cx="5016864" cy="4127181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381000</xdr:colOff>
      <xdr:row>45</xdr:row>
      <xdr:rowOff>35719</xdr:rowOff>
    </xdr:from>
    <xdr:to>
      <xdr:col>27</xdr:col>
      <xdr:colOff>341471</xdr:colOff>
      <xdr:row>68</xdr:row>
      <xdr:rowOff>122873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347D0D0-FB0B-CC1B-E459-8B25C81F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9563" y="8501063"/>
          <a:ext cx="5639752" cy="4194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5714</xdr:rowOff>
    </xdr:from>
    <xdr:to>
      <xdr:col>9</xdr:col>
      <xdr:colOff>182679</xdr:colOff>
      <xdr:row>60</xdr:row>
      <xdr:rowOff>23811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76CBC6B-6EA6-05F8-A973-A419ABDCB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649652"/>
          <a:ext cx="5861960" cy="25184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31910</xdr:rowOff>
    </xdr:from>
    <xdr:to>
      <xdr:col>9</xdr:col>
      <xdr:colOff>599320</xdr:colOff>
      <xdr:row>38</xdr:row>
      <xdr:rowOff>119062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02C7EE0-C134-5CF0-CE1B-B548F6718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425316"/>
          <a:ext cx="6278601" cy="2766059"/>
        </a:xfrm>
        <a:prstGeom prst="rect">
          <a:avLst/>
        </a:prstGeom>
      </xdr:spPr>
    </xdr:pic>
    <xdr:clientData/>
  </xdr:twoCellAnchor>
  <xdr:twoCellAnchor editAs="oneCell">
    <xdr:from>
      <xdr:col>9</xdr:col>
      <xdr:colOff>607220</xdr:colOff>
      <xdr:row>23</xdr:row>
      <xdr:rowOff>11908</xdr:rowOff>
    </xdr:from>
    <xdr:to>
      <xdr:col>18</xdr:col>
      <xdr:colOff>210502</xdr:colOff>
      <xdr:row>44</xdr:row>
      <xdr:rowOff>86619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E214B42-423A-99AC-8767-6306DEDD3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86501" y="4405314"/>
          <a:ext cx="5282564" cy="3825180"/>
        </a:xfrm>
        <a:prstGeom prst="rect">
          <a:avLst/>
        </a:prstGeom>
      </xdr:spPr>
    </xdr:pic>
    <xdr:clientData/>
  </xdr:twoCellAnchor>
  <xdr:twoCellAnchor editAs="oneCell">
    <xdr:from>
      <xdr:col>18</xdr:col>
      <xdr:colOff>480059</xdr:colOff>
      <xdr:row>22</xdr:row>
      <xdr:rowOff>154780</xdr:rowOff>
    </xdr:from>
    <xdr:to>
      <xdr:col>27</xdr:col>
      <xdr:colOff>404812</xdr:colOff>
      <xdr:row>44</xdr:row>
      <xdr:rowOff>304024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338B7A9-D1EC-9554-3D04-0EA5853AF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838622" y="4369593"/>
          <a:ext cx="5604034" cy="4078306"/>
        </a:xfrm>
        <a:prstGeom prst="rect">
          <a:avLst/>
        </a:prstGeom>
      </xdr:spPr>
    </xdr:pic>
    <xdr:clientData/>
  </xdr:twoCellAnchor>
  <xdr:twoCellAnchor editAs="oneCell">
    <xdr:from>
      <xdr:col>18</xdr:col>
      <xdr:colOff>341471</xdr:colOff>
      <xdr:row>0</xdr:row>
      <xdr:rowOff>0</xdr:rowOff>
    </xdr:from>
    <xdr:to>
      <xdr:col>27</xdr:col>
      <xdr:colOff>464343</xdr:colOff>
      <xdr:row>21</xdr:row>
      <xdr:rowOff>276245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6523D57-89F8-6A9D-9123-BD9009F99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00034" y="0"/>
          <a:ext cx="5802153" cy="4169589"/>
        </a:xfrm>
        <a:prstGeom prst="rect">
          <a:avLst/>
        </a:prstGeom>
      </xdr:spPr>
    </xdr:pic>
    <xdr:clientData/>
  </xdr:twoCellAnchor>
  <xdr:twoCellAnchor editAs="oneCell">
    <xdr:from>
      <xdr:col>9</xdr:col>
      <xdr:colOff>491966</xdr:colOff>
      <xdr:row>0</xdr:row>
      <xdr:rowOff>53341</xdr:rowOff>
    </xdr:from>
    <xdr:to>
      <xdr:col>18</xdr:col>
      <xdr:colOff>377189</xdr:colOff>
      <xdr:row>21</xdr:row>
      <xdr:rowOff>211595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5B8B7CE-CAAA-8265-E8FA-EFCFD56D6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71247" y="53341"/>
          <a:ext cx="5564505" cy="4051598"/>
        </a:xfrm>
        <a:prstGeom prst="rect">
          <a:avLst/>
        </a:prstGeom>
      </xdr:spPr>
    </xdr:pic>
    <xdr:clientData/>
  </xdr:twoCellAnchor>
  <xdr:twoCellAnchor editAs="oneCell">
    <xdr:from>
      <xdr:col>0</xdr:col>
      <xdr:colOff>15715</xdr:colOff>
      <xdr:row>1</xdr:row>
      <xdr:rowOff>99059</xdr:rowOff>
    </xdr:from>
    <xdr:to>
      <xdr:col>10</xdr:col>
      <xdr:colOff>91711</xdr:colOff>
      <xdr:row>17</xdr:row>
      <xdr:rowOff>59531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2F50DB3-6A02-71AA-852A-C659F8AD2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715" y="420528"/>
          <a:ext cx="6386309" cy="281797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hilippe Van Vreckem | AMCRA" id="{1CA218D7-74F8-411A-A55C-DEB7D38840A8}" userId="S::philippe.vanvreckem@amcra.be::75f54abf-31d9-4b08-8c56-18671b96a826" providerId="AD"/>
</personList>
</file>

<file path=xl/theme/theme1.xml><?xml version="1.0" encoding="utf-8"?>
<a:theme xmlns:a="http://schemas.openxmlformats.org/drawingml/2006/main" name="Office Theme">
  <a:themeElements>
    <a:clrScheme name="Sanitel-Med v1">
      <a:dk1>
        <a:sysClr val="windowText" lastClr="000000"/>
      </a:dk1>
      <a:lt1>
        <a:sysClr val="window" lastClr="FFFFFF"/>
      </a:lt1>
      <a:dk2>
        <a:srgbClr val="5883BC"/>
      </a:dk2>
      <a:lt2>
        <a:srgbClr val="EEECE1"/>
      </a:lt2>
      <a:accent1>
        <a:srgbClr val="F9B458"/>
      </a:accent1>
      <a:accent2>
        <a:srgbClr val="48B169"/>
      </a:accent2>
      <a:accent3>
        <a:srgbClr val="8E3088"/>
      </a:accent3>
      <a:accent4>
        <a:srgbClr val="5883BC"/>
      </a:accent4>
      <a:accent5>
        <a:srgbClr val="C0504D"/>
      </a:accent5>
      <a:accent6>
        <a:srgbClr val="19424E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6" dT="2022-09-21T13:12:13.82" personId="{1CA218D7-74F8-411A-A55C-DEB7D38840A8}" id="{78141305-EAC8-461F-840F-9EE5DC90E69C}">
    <text>Language of VET is unknown if VET ID is not available in the contract data (Q6) - Default language is NL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30795-0294-4F8C-A59C-FCAA08039CD8}">
  <dimension ref="A1:Y38"/>
  <sheetViews>
    <sheetView zoomScale="80" zoomScaleNormal="80" workbookViewId="0">
      <selection activeCell="A2" sqref="A2"/>
    </sheetView>
  </sheetViews>
  <sheetFormatPr defaultColWidth="9.109375" defaultRowHeight="14.4" x14ac:dyDescent="0.3"/>
  <cols>
    <col min="2" max="2" width="14.6640625" customWidth="1"/>
    <col min="3" max="3" width="16.109375" customWidth="1"/>
    <col min="4" max="4" width="16.44140625" customWidth="1"/>
    <col min="5" max="5" width="17.33203125" customWidth="1"/>
    <col min="6" max="6" width="19.6640625" customWidth="1"/>
    <col min="7" max="7" width="20.33203125" customWidth="1"/>
    <col min="10" max="10" width="10.5546875" customWidth="1"/>
    <col min="11" max="11" width="16.33203125" customWidth="1"/>
    <col min="14" max="14" width="10.109375" customWidth="1"/>
    <col min="15" max="15" width="9.109375" customWidth="1"/>
    <col min="18" max="18" width="12" customWidth="1"/>
    <col min="19" max="19" width="13.5546875" customWidth="1"/>
    <col min="21" max="21" width="11.44140625" customWidth="1"/>
    <col min="22" max="22" width="9.109375" customWidth="1"/>
  </cols>
  <sheetData>
    <row r="1" spans="1:25" x14ac:dyDescent="0.3">
      <c r="A1" s="1" t="s">
        <v>0</v>
      </c>
    </row>
    <row r="2" spans="1:25" ht="46.5" customHeight="1" x14ac:dyDescent="0.3">
      <c r="B2" s="8" t="s">
        <v>1</v>
      </c>
      <c r="C2" s="8" t="s">
        <v>2</v>
      </c>
      <c r="D2" s="8" t="s">
        <v>3</v>
      </c>
      <c r="E2" s="9" t="s">
        <v>4</v>
      </c>
      <c r="Y2" s="31"/>
    </row>
    <row r="3" spans="1:25" x14ac:dyDescent="0.3">
      <c r="B3" s="10" t="s">
        <v>19</v>
      </c>
      <c r="C3" s="28">
        <v>4</v>
      </c>
      <c r="D3" s="10">
        <v>22</v>
      </c>
      <c r="E3" s="10">
        <f>C3+D3</f>
        <v>26</v>
      </c>
    </row>
    <row r="4" spans="1:25" x14ac:dyDescent="0.3">
      <c r="B4" s="10" t="s">
        <v>7</v>
      </c>
      <c r="C4" s="28">
        <v>216</v>
      </c>
      <c r="D4" s="10">
        <v>532</v>
      </c>
      <c r="E4" s="10">
        <f t="shared" ref="E4:E6" si="0">C4+D4</f>
        <v>748</v>
      </c>
    </row>
    <row r="5" spans="1:25" x14ac:dyDescent="0.3">
      <c r="B5" s="10" t="s">
        <v>8</v>
      </c>
      <c r="C5" s="28">
        <v>21</v>
      </c>
      <c r="D5" s="10">
        <v>78</v>
      </c>
      <c r="E5" s="10">
        <f t="shared" si="0"/>
        <v>99</v>
      </c>
    </row>
    <row r="6" spans="1:25" x14ac:dyDescent="0.3">
      <c r="B6" s="11"/>
      <c r="C6" s="12">
        <f>SUM(C3:C5)</f>
        <v>241</v>
      </c>
      <c r="D6" s="13">
        <f>SUM(D3:D5)</f>
        <v>632</v>
      </c>
      <c r="E6" s="10">
        <f t="shared" si="0"/>
        <v>873</v>
      </c>
    </row>
    <row r="10" spans="1:25" x14ac:dyDescent="0.3">
      <c r="A10" s="1"/>
    </row>
    <row r="11" spans="1:25" x14ac:dyDescent="0.3">
      <c r="A11" s="1" t="s">
        <v>23</v>
      </c>
    </row>
    <row r="12" spans="1:25" x14ac:dyDescent="0.3">
      <c r="B12" s="11"/>
      <c r="C12" s="11"/>
      <c r="D12" s="64" t="s">
        <v>22</v>
      </c>
      <c r="E12" s="64"/>
      <c r="F12" s="64" t="s">
        <v>24</v>
      </c>
      <c r="G12" s="64"/>
      <c r="P12" s="31"/>
    </row>
    <row r="13" spans="1:25" x14ac:dyDescent="0.3">
      <c r="B13" s="11"/>
      <c r="C13" s="8" t="s">
        <v>3</v>
      </c>
      <c r="D13" s="8" t="s">
        <v>5</v>
      </c>
      <c r="E13" s="8" t="s">
        <v>6</v>
      </c>
      <c r="F13" s="8" t="s">
        <v>5</v>
      </c>
      <c r="G13" s="8" t="s">
        <v>6</v>
      </c>
    </row>
    <row r="14" spans="1:25" x14ac:dyDescent="0.3">
      <c r="B14" s="10" t="s">
        <v>19</v>
      </c>
      <c r="C14" s="10">
        <f>D3</f>
        <v>22</v>
      </c>
      <c r="D14" s="14">
        <v>22</v>
      </c>
      <c r="E14" s="15">
        <f>D14/C14</f>
        <v>1</v>
      </c>
      <c r="F14" s="14">
        <v>0</v>
      </c>
      <c r="G14" s="15">
        <f>F14/C14</f>
        <v>0</v>
      </c>
    </row>
    <row r="15" spans="1:25" x14ac:dyDescent="0.3">
      <c r="B15" s="10" t="s">
        <v>7</v>
      </c>
      <c r="C15" s="10">
        <f>D4</f>
        <v>532</v>
      </c>
      <c r="D15" s="14">
        <v>528</v>
      </c>
      <c r="E15" s="15">
        <f t="shared" ref="E15:E17" si="1">D15/C15</f>
        <v>0.99248120300751874</v>
      </c>
      <c r="F15" s="14">
        <v>4</v>
      </c>
      <c r="G15" s="15">
        <f t="shared" ref="G15:G17" si="2">F15/C15</f>
        <v>7.5187969924812026E-3</v>
      </c>
    </row>
    <row r="16" spans="1:25" x14ac:dyDescent="0.3">
      <c r="B16" s="10" t="s">
        <v>8</v>
      </c>
      <c r="C16" s="10">
        <f>D5</f>
        <v>78</v>
      </c>
      <c r="D16" s="14">
        <v>78</v>
      </c>
      <c r="E16" s="15">
        <f t="shared" si="1"/>
        <v>1</v>
      </c>
      <c r="F16" s="14">
        <v>0</v>
      </c>
      <c r="G16" s="15">
        <f t="shared" si="2"/>
        <v>0</v>
      </c>
    </row>
    <row r="17" spans="1:15" x14ac:dyDescent="0.3">
      <c r="B17" s="11"/>
      <c r="C17" s="13">
        <f>SUM(C14:C16)</f>
        <v>632</v>
      </c>
      <c r="D17" s="14">
        <f>D14+D15+D16</f>
        <v>628</v>
      </c>
      <c r="E17" s="15">
        <f t="shared" si="1"/>
        <v>0.99367088607594933</v>
      </c>
      <c r="F17" s="14">
        <f>F14+F15+F16</f>
        <v>4</v>
      </c>
      <c r="G17" s="15">
        <f t="shared" si="2"/>
        <v>6.3291139240506328E-3</v>
      </c>
    </row>
    <row r="19" spans="1:15" x14ac:dyDescent="0.3">
      <c r="B19" s="25" t="s">
        <v>25</v>
      </c>
    </row>
    <row r="20" spans="1:15" x14ac:dyDescent="0.3">
      <c r="B20" s="48" t="s">
        <v>26</v>
      </c>
    </row>
    <row r="24" spans="1:15" ht="22.2" customHeight="1" x14ac:dyDescent="0.3">
      <c r="A24" s="1" t="s">
        <v>21</v>
      </c>
    </row>
    <row r="25" spans="1:15" x14ac:dyDescent="0.3">
      <c r="A25" s="11"/>
      <c r="B25" s="11"/>
      <c r="C25" s="11"/>
      <c r="D25" s="64" t="s">
        <v>22</v>
      </c>
      <c r="E25" s="64"/>
      <c r="F25" s="64" t="s">
        <v>24</v>
      </c>
      <c r="G25" s="64"/>
    </row>
    <row r="26" spans="1:15" x14ac:dyDescent="0.3">
      <c r="A26" s="11"/>
      <c r="B26" s="29" t="s">
        <v>20</v>
      </c>
      <c r="C26" s="8" t="s">
        <v>3</v>
      </c>
      <c r="D26" s="8" t="s">
        <v>5</v>
      </c>
      <c r="E26" s="8" t="s">
        <v>6</v>
      </c>
      <c r="F26" s="8" t="s">
        <v>5</v>
      </c>
      <c r="G26" s="8" t="s">
        <v>6</v>
      </c>
    </row>
    <row r="27" spans="1:15" x14ac:dyDescent="0.3">
      <c r="A27" s="46" t="s">
        <v>19</v>
      </c>
      <c r="B27" s="33" t="s">
        <v>10</v>
      </c>
      <c r="C27" s="34">
        <f t="shared" ref="C27:C32" si="3">D27+F27</f>
        <v>22</v>
      </c>
      <c r="D27" s="34">
        <v>22</v>
      </c>
      <c r="E27" s="35">
        <f>IF(OR(D27&lt;&gt;0,C27&lt;&gt;0),D27/C27,"")</f>
        <v>1</v>
      </c>
      <c r="F27" s="34">
        <v>0</v>
      </c>
      <c r="G27" s="35">
        <f t="shared" ref="G27:G33" si="4">IF(OR(F27&lt;&gt;0,C27&lt;&gt;0),F27/C27,"")</f>
        <v>0</v>
      </c>
    </row>
    <row r="28" spans="1:15" x14ac:dyDescent="0.3">
      <c r="A28" s="36"/>
      <c r="B28" s="33" t="s">
        <v>9</v>
      </c>
      <c r="C28" s="34">
        <f t="shared" si="3"/>
        <v>0</v>
      </c>
      <c r="D28" s="34">
        <v>0</v>
      </c>
      <c r="E28" s="35" t="str">
        <f>IF(OR(D28&lt;&gt;0,C28&lt;&gt;0),D28/C28,"")</f>
        <v/>
      </c>
      <c r="F28" s="34">
        <v>0</v>
      </c>
      <c r="G28" s="35" t="str">
        <f t="shared" si="4"/>
        <v/>
      </c>
    </row>
    <row r="29" spans="1:15" x14ac:dyDescent="0.3">
      <c r="A29" s="47" t="s">
        <v>7</v>
      </c>
      <c r="B29" s="37" t="s">
        <v>10</v>
      </c>
      <c r="C29" s="38">
        <f t="shared" si="3"/>
        <v>336</v>
      </c>
      <c r="D29" s="38">
        <f>325+9</f>
        <v>334</v>
      </c>
      <c r="E29" s="39">
        <f>IF(OR(D29&lt;&gt;0,C29&lt;&gt;0),D29/C29,"")</f>
        <v>0.99404761904761907</v>
      </c>
      <c r="F29" s="38">
        <v>2</v>
      </c>
      <c r="G29" s="39">
        <f t="shared" si="4"/>
        <v>5.9523809523809521E-3</v>
      </c>
    </row>
    <row r="30" spans="1:15" s="5" customFormat="1" x14ac:dyDescent="0.3">
      <c r="A30" s="40"/>
      <c r="B30" s="37" t="s">
        <v>9</v>
      </c>
      <c r="C30" s="38">
        <f t="shared" si="3"/>
        <v>196</v>
      </c>
      <c r="D30" s="38">
        <f>185+9</f>
        <v>194</v>
      </c>
      <c r="E30" s="39">
        <f>IF(OR(D30&lt;&gt;0,C30&lt;&gt;0),D30/C30,"")</f>
        <v>0.98979591836734693</v>
      </c>
      <c r="F30" s="38">
        <v>2</v>
      </c>
      <c r="G30" s="39">
        <f t="shared" si="4"/>
        <v>1.020408163265306E-2</v>
      </c>
      <c r="J30"/>
      <c r="K30"/>
      <c r="L30"/>
      <c r="M30"/>
      <c r="N30"/>
      <c r="O30"/>
    </row>
    <row r="31" spans="1:15" s="5" customFormat="1" x14ac:dyDescent="0.3">
      <c r="A31" s="41" t="s">
        <v>8</v>
      </c>
      <c r="B31" s="42" t="s">
        <v>10</v>
      </c>
      <c r="C31" s="43">
        <f t="shared" si="3"/>
        <v>63</v>
      </c>
      <c r="D31" s="44">
        <v>63</v>
      </c>
      <c r="E31" s="45">
        <f>IF(OR(D31&lt;&gt;0,C31&lt;&gt;0),D31/C31,"")</f>
        <v>1</v>
      </c>
      <c r="F31" s="44">
        <v>0</v>
      </c>
      <c r="G31" s="45">
        <f t="shared" si="4"/>
        <v>0</v>
      </c>
      <c r="J31"/>
      <c r="K31"/>
      <c r="L31"/>
      <c r="M31"/>
      <c r="N31"/>
      <c r="O31"/>
    </row>
    <row r="32" spans="1:15" s="5" customFormat="1" x14ac:dyDescent="0.3">
      <c r="A32" s="41"/>
      <c r="B32" s="42" t="s">
        <v>9</v>
      </c>
      <c r="C32" s="43">
        <f t="shared" si="3"/>
        <v>15</v>
      </c>
      <c r="D32" s="44">
        <v>15</v>
      </c>
      <c r="E32" s="45">
        <f>IF(C32&lt;&gt;0,D32/C32,"")</f>
        <v>1</v>
      </c>
      <c r="F32" s="44">
        <v>0</v>
      </c>
      <c r="G32" s="45">
        <f t="shared" si="4"/>
        <v>0</v>
      </c>
      <c r="J32"/>
      <c r="K32"/>
      <c r="L32"/>
      <c r="M32"/>
      <c r="N32"/>
      <c r="O32"/>
    </row>
    <row r="33" spans="1:15" x14ac:dyDescent="0.3">
      <c r="A33" s="11"/>
      <c r="B33" s="11"/>
      <c r="C33" s="13">
        <f>SUM(C27:C32)</f>
        <v>632</v>
      </c>
      <c r="D33" s="14">
        <f>SUM(D27:D32)</f>
        <v>628</v>
      </c>
      <c r="E33" s="30">
        <f>IF(C33&lt;&gt;0,D33/C33,"")</f>
        <v>0.99367088607594933</v>
      </c>
      <c r="F33" s="14">
        <f>SUM(F27:F32)</f>
        <v>4</v>
      </c>
      <c r="G33" s="30">
        <f t="shared" si="4"/>
        <v>6.3291139240506328E-3</v>
      </c>
    </row>
    <row r="36" spans="1:15" x14ac:dyDescent="0.3">
      <c r="J36" s="5"/>
      <c r="K36" s="5"/>
      <c r="L36" s="5"/>
      <c r="M36" s="5"/>
      <c r="N36" s="5"/>
      <c r="O36" s="5"/>
    </row>
    <row r="37" spans="1:15" x14ac:dyDescent="0.3">
      <c r="J37" s="5"/>
      <c r="K37" s="5"/>
      <c r="L37" s="5"/>
      <c r="M37" s="5"/>
      <c r="N37" s="5"/>
      <c r="O37" s="5"/>
    </row>
    <row r="38" spans="1:15" x14ac:dyDescent="0.3">
      <c r="J38" s="5"/>
      <c r="K38" s="5"/>
      <c r="L38" s="5"/>
      <c r="M38" s="5"/>
      <c r="N38" s="5"/>
      <c r="O38" s="5"/>
    </row>
  </sheetData>
  <mergeCells count="4">
    <mergeCell ref="F25:G25"/>
    <mergeCell ref="D25:E25"/>
    <mergeCell ref="D12:E12"/>
    <mergeCell ref="F12:G12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E5C1F-D316-4F3A-83FD-668480037A2F}">
  <dimension ref="B1:K68"/>
  <sheetViews>
    <sheetView topLeftCell="A38" zoomScale="90" zoomScaleNormal="90" workbookViewId="0">
      <selection activeCell="K62" sqref="K62"/>
    </sheetView>
  </sheetViews>
  <sheetFormatPr defaultColWidth="9.109375" defaultRowHeight="14.4" x14ac:dyDescent="0.3"/>
  <cols>
    <col min="1" max="1" width="0.77734375" customWidth="1"/>
    <col min="2" max="2" width="35.77734375" style="4" customWidth="1"/>
    <col min="3" max="3" width="27.33203125" style="4" customWidth="1"/>
    <col min="4" max="4" width="15.6640625" style="4" customWidth="1"/>
    <col min="5" max="5" width="13.5546875" style="4" customWidth="1"/>
    <col min="6" max="6" width="14.6640625" style="4" customWidth="1"/>
    <col min="7" max="8" width="17.33203125" customWidth="1"/>
    <col min="9" max="9" width="21.6640625" customWidth="1"/>
    <col min="10" max="10" width="0.33203125" customWidth="1"/>
    <col min="11" max="11" width="21.88671875" customWidth="1"/>
    <col min="12" max="12" width="14.33203125" customWidth="1"/>
    <col min="13" max="13" width="9.88671875" customWidth="1"/>
    <col min="14" max="14" width="14.6640625" customWidth="1"/>
    <col min="15" max="15" width="13.33203125" customWidth="1"/>
  </cols>
  <sheetData>
    <row r="1" spans="2:9" ht="4.8" customHeight="1" x14ac:dyDescent="0.3"/>
    <row r="2" spans="2:9" ht="18" x14ac:dyDescent="0.35">
      <c r="C2" s="67" t="s">
        <v>27</v>
      </c>
      <c r="D2" s="68"/>
      <c r="E2" s="68"/>
      <c r="F2" s="68"/>
      <c r="G2" s="69"/>
      <c r="H2" s="69"/>
      <c r="I2" s="70"/>
    </row>
    <row r="3" spans="2:9" x14ac:dyDescent="0.3">
      <c r="C3" s="71" t="s">
        <v>28</v>
      </c>
      <c r="D3" s="72"/>
      <c r="E3" s="72"/>
      <c r="F3" s="72"/>
      <c r="G3" s="73"/>
      <c r="H3" s="73"/>
      <c r="I3" s="74"/>
    </row>
    <row r="4" spans="2:9" x14ac:dyDescent="0.3">
      <c r="C4" s="71" t="s">
        <v>29</v>
      </c>
      <c r="D4" s="72"/>
      <c r="E4" s="72"/>
      <c r="F4" s="72"/>
      <c r="G4" s="73"/>
      <c r="H4" s="73"/>
      <c r="I4" s="74"/>
    </row>
    <row r="5" spans="2:9" x14ac:dyDescent="0.3">
      <c r="C5" s="71" t="s">
        <v>30</v>
      </c>
      <c r="D5" s="72"/>
      <c r="E5" s="72"/>
      <c r="F5" s="72"/>
      <c r="G5" s="73"/>
      <c r="H5" s="73"/>
      <c r="I5" s="74"/>
    </row>
    <row r="6" spans="2:9" x14ac:dyDescent="0.3">
      <c r="B6" s="24"/>
      <c r="C6" s="75"/>
      <c r="D6" s="72"/>
      <c r="E6" s="72"/>
      <c r="F6" s="72"/>
      <c r="G6" s="73"/>
      <c r="H6" s="73"/>
      <c r="I6" s="74"/>
    </row>
    <row r="7" spans="2:9" x14ac:dyDescent="0.3">
      <c r="B7" s="23"/>
      <c r="C7" s="75"/>
      <c r="D7" s="72"/>
      <c r="E7" s="72"/>
      <c r="F7" s="72"/>
      <c r="G7" s="73"/>
      <c r="H7" s="73"/>
      <c r="I7" s="74"/>
    </row>
    <row r="8" spans="2:9" s="5" customFormat="1" ht="15" thickBot="1" x14ac:dyDescent="0.35">
      <c r="C8" s="76" t="s">
        <v>11</v>
      </c>
      <c r="D8" s="77" t="s">
        <v>12</v>
      </c>
      <c r="E8" s="77" t="s">
        <v>32</v>
      </c>
      <c r="F8" s="77" t="s">
        <v>13</v>
      </c>
      <c r="G8" s="77" t="s">
        <v>33</v>
      </c>
      <c r="H8" s="77" t="s">
        <v>44</v>
      </c>
      <c r="I8" s="78" t="s">
        <v>14</v>
      </c>
    </row>
    <row r="9" spans="2:9" ht="15" thickBot="1" x14ac:dyDescent="0.35">
      <c r="C9" s="79" t="s">
        <v>15</v>
      </c>
      <c r="D9" s="18">
        <v>50</v>
      </c>
      <c r="E9" s="49">
        <v>66.7</v>
      </c>
      <c r="F9" s="19">
        <v>79.7</v>
      </c>
      <c r="G9" s="49">
        <v>93.8</v>
      </c>
      <c r="H9" s="49">
        <v>100</v>
      </c>
      <c r="I9" s="80">
        <v>286</v>
      </c>
    </row>
    <row r="10" spans="2:9" x14ac:dyDescent="0.3">
      <c r="C10" s="81" t="s">
        <v>19</v>
      </c>
      <c r="D10" s="82">
        <v>15.7</v>
      </c>
      <c r="E10" s="83">
        <v>28.9</v>
      </c>
      <c r="F10" s="84">
        <v>60.2</v>
      </c>
      <c r="G10" s="83">
        <v>79.8</v>
      </c>
      <c r="H10" s="83">
        <v>100</v>
      </c>
      <c r="I10" s="85">
        <v>20</v>
      </c>
    </row>
    <row r="11" spans="2:9" x14ac:dyDescent="0.3">
      <c r="C11" s="86" t="s">
        <v>7</v>
      </c>
      <c r="D11" s="87">
        <v>50</v>
      </c>
      <c r="E11" s="88">
        <v>64.400000000000006</v>
      </c>
      <c r="F11" s="89">
        <v>78.5</v>
      </c>
      <c r="G11" s="88">
        <v>91.1</v>
      </c>
      <c r="H11" s="88">
        <v>100</v>
      </c>
      <c r="I11" s="90">
        <v>214</v>
      </c>
    </row>
    <row r="12" spans="2:9" x14ac:dyDescent="0.3">
      <c r="C12" s="91" t="s">
        <v>8</v>
      </c>
      <c r="D12" s="92">
        <v>71.7</v>
      </c>
      <c r="E12" s="93">
        <v>80.400000000000006</v>
      </c>
      <c r="F12" s="94">
        <v>88</v>
      </c>
      <c r="G12" s="93">
        <v>99</v>
      </c>
      <c r="H12" s="93">
        <v>100</v>
      </c>
      <c r="I12" s="95">
        <v>52</v>
      </c>
    </row>
    <row r="13" spans="2:9" x14ac:dyDescent="0.3">
      <c r="C13" s="96" t="s">
        <v>31</v>
      </c>
      <c r="D13" s="72"/>
      <c r="E13" s="72"/>
      <c r="F13" s="72"/>
      <c r="G13" s="73"/>
      <c r="H13" s="73"/>
      <c r="I13" s="74"/>
    </row>
    <row r="14" spans="2:9" x14ac:dyDescent="0.3">
      <c r="C14" s="97"/>
      <c r="D14" s="98"/>
      <c r="E14" s="98"/>
      <c r="F14" s="98"/>
      <c r="G14" s="99"/>
      <c r="H14" s="99"/>
      <c r="I14" s="100"/>
    </row>
    <row r="17" spans="2:11" ht="18" x14ac:dyDescent="0.35">
      <c r="C17" s="67" t="s">
        <v>34</v>
      </c>
      <c r="D17" s="68"/>
      <c r="E17" s="68"/>
      <c r="F17" s="68"/>
      <c r="G17" s="101"/>
      <c r="H17" s="4"/>
    </row>
    <row r="18" spans="2:11" x14ac:dyDescent="0.3">
      <c r="C18" s="75"/>
      <c r="D18" s="72"/>
      <c r="E18" s="72"/>
      <c r="F18" s="72"/>
      <c r="G18" s="102"/>
      <c r="H18" s="4"/>
    </row>
    <row r="19" spans="2:11" ht="14.4" customHeight="1" x14ac:dyDescent="0.3">
      <c r="C19" s="103"/>
      <c r="D19" s="104" t="s">
        <v>35</v>
      </c>
      <c r="E19" s="104"/>
      <c r="F19" s="104"/>
      <c r="G19" s="105" t="s">
        <v>36</v>
      </c>
      <c r="H19" s="17"/>
      <c r="I19" s="17"/>
      <c r="J19" s="17"/>
    </row>
    <row r="20" spans="2:11" x14ac:dyDescent="0.3">
      <c r="C20" s="76" t="s">
        <v>1</v>
      </c>
      <c r="D20" s="77" t="s">
        <v>16</v>
      </c>
      <c r="E20" s="77" t="s">
        <v>17</v>
      </c>
      <c r="F20" s="77" t="s">
        <v>18</v>
      </c>
      <c r="G20" s="105"/>
      <c r="H20" s="17"/>
      <c r="I20" s="17"/>
      <c r="J20" s="17"/>
    </row>
    <row r="21" spans="2:11" x14ac:dyDescent="0.3">
      <c r="C21" s="106" t="s">
        <v>19</v>
      </c>
      <c r="D21" s="72">
        <v>6</v>
      </c>
      <c r="E21" s="72">
        <v>6</v>
      </c>
      <c r="F21" s="72">
        <v>10</v>
      </c>
      <c r="G21" s="102">
        <f>SUM(D21:F21)</f>
        <v>22</v>
      </c>
      <c r="H21" s="4"/>
      <c r="I21" s="4"/>
      <c r="J21" s="3"/>
    </row>
    <row r="22" spans="2:11" x14ac:dyDescent="0.3">
      <c r="C22" s="75" t="s">
        <v>7</v>
      </c>
      <c r="D22" s="72">
        <v>403</v>
      </c>
      <c r="E22" s="72">
        <v>98</v>
      </c>
      <c r="F22" s="72">
        <v>27</v>
      </c>
      <c r="G22" s="102">
        <f t="shared" ref="G22:G23" si="0">SUM(D22:F22)</f>
        <v>528</v>
      </c>
      <c r="H22" s="4"/>
      <c r="I22" s="4"/>
      <c r="J22" s="3"/>
      <c r="K22" s="26"/>
    </row>
    <row r="23" spans="2:11" x14ac:dyDescent="0.3">
      <c r="C23" s="75" t="s">
        <v>8</v>
      </c>
      <c r="D23" s="72">
        <v>63</v>
      </c>
      <c r="E23" s="72">
        <v>11</v>
      </c>
      <c r="F23" s="72">
        <v>4</v>
      </c>
      <c r="G23" s="102">
        <f t="shared" si="0"/>
        <v>78</v>
      </c>
      <c r="H23" s="4"/>
      <c r="I23" s="4"/>
      <c r="J23" s="3"/>
    </row>
    <row r="24" spans="2:11" x14ac:dyDescent="0.3">
      <c r="C24" s="107"/>
      <c r="D24" s="77">
        <f>SUM(D21:D23)</f>
        <v>472</v>
      </c>
      <c r="E24" s="77">
        <f t="shared" ref="E24:G24" si="1">SUM(E21:E23)</f>
        <v>115</v>
      </c>
      <c r="F24" s="77">
        <f t="shared" si="1"/>
        <v>41</v>
      </c>
      <c r="G24" s="78">
        <f t="shared" si="1"/>
        <v>628</v>
      </c>
      <c r="H24" s="2"/>
      <c r="I24" s="2"/>
      <c r="J24" s="3"/>
    </row>
    <row r="25" spans="2:11" x14ac:dyDescent="0.3">
      <c r="C25" s="103"/>
      <c r="D25" s="108">
        <f>D24/$G$24</f>
        <v>0.75159235668789814</v>
      </c>
      <c r="E25" s="108">
        <f>E24/$G$24</f>
        <v>0.18312101910828024</v>
      </c>
      <c r="F25" s="108">
        <f>F24/$G$24</f>
        <v>6.5286624203821655E-2</v>
      </c>
      <c r="G25" s="74"/>
    </row>
    <row r="26" spans="2:11" x14ac:dyDescent="0.3">
      <c r="C26" s="109"/>
      <c r="D26" s="110"/>
      <c r="E26" s="98"/>
      <c r="F26" s="98"/>
      <c r="G26" s="111"/>
      <c r="H26" s="4"/>
    </row>
    <row r="27" spans="2:11" x14ac:dyDescent="0.3">
      <c r="C27" s="2"/>
      <c r="D27" s="2"/>
      <c r="G27" s="4"/>
      <c r="H27" s="4"/>
    </row>
    <row r="28" spans="2:11" x14ac:dyDescent="0.3">
      <c r="D28" s="6"/>
    </row>
    <row r="29" spans="2:11" ht="18" x14ac:dyDescent="0.3">
      <c r="B29" s="112" t="s">
        <v>51</v>
      </c>
      <c r="C29" s="27"/>
    </row>
    <row r="30" spans="2:11" ht="15" customHeight="1" x14ac:dyDescent="0.35">
      <c r="B30" s="32"/>
      <c r="C30" s="63" t="s">
        <v>49</v>
      </c>
      <c r="J30" s="4"/>
    </row>
    <row r="31" spans="2:11" ht="15" customHeight="1" x14ac:dyDescent="0.3">
      <c r="C31" s="63" t="s">
        <v>50</v>
      </c>
      <c r="F31"/>
      <c r="H31" s="4"/>
    </row>
    <row r="32" spans="2:11" ht="25.05" customHeight="1" thickBot="1" x14ac:dyDescent="0.35">
      <c r="B32" s="113" t="s">
        <v>57</v>
      </c>
      <c r="C32" s="116" t="s">
        <v>1</v>
      </c>
      <c r="D32" s="17" t="s">
        <v>32</v>
      </c>
      <c r="E32" s="116" t="s">
        <v>45</v>
      </c>
      <c r="F32" s="116" t="s">
        <v>33</v>
      </c>
      <c r="G32" s="116" t="s">
        <v>44</v>
      </c>
      <c r="H32" s="116" t="s">
        <v>46</v>
      </c>
    </row>
    <row r="33" spans="2:10" ht="15" customHeight="1" x14ac:dyDescent="0.3">
      <c r="B33" s="53" t="s">
        <v>47</v>
      </c>
      <c r="C33" s="65" t="s">
        <v>19</v>
      </c>
      <c r="D33" s="20">
        <v>4.5</v>
      </c>
      <c r="E33" s="20">
        <v>20.5</v>
      </c>
      <c r="F33" s="20">
        <v>49.5</v>
      </c>
      <c r="G33" s="20">
        <v>80</v>
      </c>
      <c r="H33" s="21">
        <v>33.299999999999997</v>
      </c>
      <c r="J33" s="16" t="s">
        <v>37</v>
      </c>
    </row>
    <row r="34" spans="2:10" ht="15" customHeight="1" x14ac:dyDescent="0.3">
      <c r="B34" s="62" t="s">
        <v>52</v>
      </c>
      <c r="C34" s="16" t="s">
        <v>7</v>
      </c>
      <c r="D34" s="3">
        <v>3</v>
      </c>
      <c r="E34" s="3">
        <v>9</v>
      </c>
      <c r="F34" s="3">
        <v>39</v>
      </c>
      <c r="G34" s="3">
        <v>67</v>
      </c>
      <c r="H34" s="22">
        <v>27.1</v>
      </c>
    </row>
    <row r="35" spans="2:10" ht="15" customHeight="1" x14ac:dyDescent="0.3">
      <c r="B35" s="55"/>
      <c r="C35" s="16" t="s">
        <v>8</v>
      </c>
      <c r="D35" s="3">
        <v>6.8</v>
      </c>
      <c r="E35" s="3">
        <v>26</v>
      </c>
      <c r="F35" s="3">
        <v>51.5</v>
      </c>
      <c r="G35" s="3">
        <v>59.9</v>
      </c>
      <c r="H35" s="22">
        <v>30.2</v>
      </c>
    </row>
    <row r="36" spans="2:10" ht="15" customHeight="1" thickBot="1" x14ac:dyDescent="0.35">
      <c r="B36" s="59"/>
      <c r="C36" s="60" t="s">
        <v>15</v>
      </c>
      <c r="D36" s="60">
        <v>3</v>
      </c>
      <c r="E36" s="60">
        <v>11</v>
      </c>
      <c r="F36" s="60">
        <v>41</v>
      </c>
      <c r="G36" s="60">
        <v>68</v>
      </c>
      <c r="H36" s="61">
        <v>28.1</v>
      </c>
    </row>
    <row r="37" spans="2:10" ht="15" customHeight="1" x14ac:dyDescent="0.3">
      <c r="B37" s="72"/>
      <c r="C37" s="114"/>
      <c r="D37" s="114"/>
      <c r="E37" s="114"/>
      <c r="F37" s="114"/>
      <c r="G37" s="114"/>
      <c r="H37" s="114"/>
    </row>
    <row r="38" spans="2:10" ht="15" customHeight="1" x14ac:dyDescent="0.3">
      <c r="B38" s="72"/>
      <c r="C38" s="63" t="s">
        <v>49</v>
      </c>
    </row>
    <row r="39" spans="2:10" ht="15" customHeight="1" x14ac:dyDescent="0.3">
      <c r="B39" s="72"/>
      <c r="C39" s="63" t="s">
        <v>50</v>
      </c>
      <c r="F39"/>
      <c r="H39" s="4"/>
    </row>
    <row r="40" spans="2:10" s="3" customFormat="1" ht="25.05" customHeight="1" thickBot="1" x14ac:dyDescent="0.35">
      <c r="B40" s="115" t="s">
        <v>58</v>
      </c>
      <c r="C40" s="116" t="s">
        <v>1</v>
      </c>
      <c r="D40" s="17" t="s">
        <v>32</v>
      </c>
      <c r="E40" s="116" t="s">
        <v>45</v>
      </c>
      <c r="F40" s="116" t="s">
        <v>33</v>
      </c>
      <c r="G40" s="116" t="s">
        <v>44</v>
      </c>
      <c r="H40" s="116" t="s">
        <v>46</v>
      </c>
    </row>
    <row r="41" spans="2:10" ht="30" customHeight="1" x14ac:dyDescent="0.3">
      <c r="B41" s="62" t="s">
        <v>56</v>
      </c>
      <c r="C41" s="65" t="s">
        <v>19</v>
      </c>
      <c r="D41" s="20">
        <v>0</v>
      </c>
      <c r="E41" s="20">
        <v>54.5</v>
      </c>
      <c r="F41" s="20">
        <v>99.8</v>
      </c>
      <c r="G41" s="20">
        <v>145</v>
      </c>
      <c r="H41" s="21">
        <v>63.7</v>
      </c>
      <c r="J41" s="16" t="s">
        <v>38</v>
      </c>
    </row>
    <row r="42" spans="2:10" ht="15" customHeight="1" x14ac:dyDescent="0.3">
      <c r="B42" s="54"/>
      <c r="C42" s="16" t="s">
        <v>7</v>
      </c>
      <c r="D42" s="3">
        <v>0</v>
      </c>
      <c r="E42" s="3">
        <v>8</v>
      </c>
      <c r="F42" s="3">
        <v>24</v>
      </c>
      <c r="G42" s="3">
        <v>51</v>
      </c>
      <c r="H42" s="22">
        <v>18.8</v>
      </c>
    </row>
    <row r="43" spans="2:10" ht="15" customHeight="1" x14ac:dyDescent="0.3">
      <c r="B43" s="55"/>
      <c r="C43" s="16" t="s">
        <v>8</v>
      </c>
      <c r="D43" s="3">
        <v>0</v>
      </c>
      <c r="E43" s="3">
        <v>0</v>
      </c>
      <c r="F43" s="3">
        <v>2</v>
      </c>
      <c r="G43" s="3">
        <v>26</v>
      </c>
      <c r="H43" s="22">
        <v>6.9</v>
      </c>
    </row>
    <row r="44" spans="2:10" ht="15" customHeight="1" x14ac:dyDescent="0.3">
      <c r="B44" s="56"/>
      <c r="C44" s="52" t="s">
        <v>15</v>
      </c>
      <c r="D44" s="52">
        <v>0</v>
      </c>
      <c r="E44" s="52">
        <v>6</v>
      </c>
      <c r="F44" s="52">
        <v>23</v>
      </c>
      <c r="G44" s="52">
        <v>54</v>
      </c>
      <c r="H44" s="57">
        <v>18.8</v>
      </c>
    </row>
    <row r="45" spans="2:10" ht="30" customHeight="1" x14ac:dyDescent="0.3">
      <c r="B45" s="62" t="s">
        <v>55</v>
      </c>
      <c r="C45" s="66" t="s">
        <v>19</v>
      </c>
      <c r="D45" s="50">
        <v>0</v>
      </c>
      <c r="E45" s="50">
        <v>5.2</v>
      </c>
      <c r="F45" s="50">
        <v>7.9</v>
      </c>
      <c r="G45" s="50">
        <v>9.5</v>
      </c>
      <c r="H45" s="58">
        <v>4.9000000000000004</v>
      </c>
      <c r="J45" s="16" t="s">
        <v>39</v>
      </c>
    </row>
    <row r="46" spans="2:10" ht="15" customHeight="1" x14ac:dyDescent="0.3">
      <c r="B46" s="54" t="s">
        <v>48</v>
      </c>
      <c r="C46" s="16" t="s">
        <v>7</v>
      </c>
      <c r="D46" s="3">
        <v>0</v>
      </c>
      <c r="E46" s="3">
        <v>2.2999999999999998</v>
      </c>
      <c r="F46" s="3">
        <v>8.9</v>
      </c>
      <c r="G46" s="3">
        <v>30</v>
      </c>
      <c r="H46" s="22">
        <v>10</v>
      </c>
    </row>
    <row r="47" spans="2:10" ht="15" customHeight="1" x14ac:dyDescent="0.3">
      <c r="B47" s="55"/>
      <c r="C47" s="16" t="s">
        <v>8</v>
      </c>
      <c r="D47" s="3">
        <v>0</v>
      </c>
      <c r="E47" s="3">
        <v>0</v>
      </c>
      <c r="F47" s="3">
        <v>0.7</v>
      </c>
      <c r="G47" s="3">
        <v>5.4</v>
      </c>
      <c r="H47" s="22">
        <v>1.2</v>
      </c>
    </row>
    <row r="48" spans="2:10" ht="15" customHeight="1" x14ac:dyDescent="0.3">
      <c r="B48" s="56"/>
      <c r="C48" s="52" t="s">
        <v>15</v>
      </c>
      <c r="D48" s="52">
        <v>0</v>
      </c>
      <c r="E48" s="52">
        <v>1.6</v>
      </c>
      <c r="F48" s="52">
        <v>7</v>
      </c>
      <c r="G48" s="52">
        <v>24.1</v>
      </c>
      <c r="H48" s="57">
        <v>8.3000000000000007</v>
      </c>
    </row>
    <row r="49" spans="2:10" ht="30" customHeight="1" x14ac:dyDescent="0.3">
      <c r="B49" s="62" t="s">
        <v>53</v>
      </c>
      <c r="C49" s="66" t="s">
        <v>19</v>
      </c>
      <c r="D49" s="50">
        <v>2</v>
      </c>
      <c r="E49" s="50">
        <v>6</v>
      </c>
      <c r="F49" s="50">
        <v>30.8</v>
      </c>
      <c r="G49" s="50">
        <v>131.9</v>
      </c>
      <c r="H49" s="58">
        <v>37.799999999999997</v>
      </c>
      <c r="J49" s="16" t="s">
        <v>40</v>
      </c>
    </row>
    <row r="50" spans="2:10" ht="15" customHeight="1" x14ac:dyDescent="0.3">
      <c r="B50" s="54"/>
      <c r="C50" s="16" t="s">
        <v>7</v>
      </c>
      <c r="D50" s="3">
        <v>2</v>
      </c>
      <c r="E50" s="3">
        <v>4</v>
      </c>
      <c r="F50" s="3">
        <v>10</v>
      </c>
      <c r="G50" s="3">
        <v>24</v>
      </c>
      <c r="H50" s="22">
        <v>10.4</v>
      </c>
    </row>
    <row r="51" spans="2:10" ht="15" customHeight="1" x14ac:dyDescent="0.3">
      <c r="B51" s="55"/>
      <c r="C51" s="16" t="s">
        <v>8</v>
      </c>
      <c r="D51" s="3">
        <v>2</v>
      </c>
      <c r="E51" s="3">
        <v>4</v>
      </c>
      <c r="F51" s="3">
        <v>10</v>
      </c>
      <c r="G51" s="3">
        <v>22</v>
      </c>
      <c r="H51" s="22">
        <v>8.3000000000000007</v>
      </c>
    </row>
    <row r="52" spans="2:10" ht="15" customHeight="1" x14ac:dyDescent="0.3">
      <c r="B52" s="56"/>
      <c r="C52" s="52" t="s">
        <v>15</v>
      </c>
      <c r="D52" s="52">
        <v>2</v>
      </c>
      <c r="E52" s="52">
        <v>4</v>
      </c>
      <c r="F52" s="52">
        <v>11</v>
      </c>
      <c r="G52" s="52">
        <v>30</v>
      </c>
      <c r="H52" s="57">
        <v>13.7</v>
      </c>
    </row>
    <row r="53" spans="2:10" ht="30" customHeight="1" x14ac:dyDescent="0.3">
      <c r="B53" s="62" t="s">
        <v>54</v>
      </c>
      <c r="C53" s="66" t="s">
        <v>19</v>
      </c>
      <c r="D53" s="50">
        <v>0.3</v>
      </c>
      <c r="E53" s="50">
        <v>0.8</v>
      </c>
      <c r="F53" s="50">
        <v>2.5</v>
      </c>
      <c r="G53" s="50">
        <v>9.5</v>
      </c>
      <c r="H53" s="58">
        <v>2.6</v>
      </c>
      <c r="J53" s="16" t="s">
        <v>41</v>
      </c>
    </row>
    <row r="54" spans="2:10" ht="15" customHeight="1" x14ac:dyDescent="0.3">
      <c r="B54" s="54" t="s">
        <v>48</v>
      </c>
      <c r="C54" s="16" t="s">
        <v>7</v>
      </c>
      <c r="D54" s="3">
        <v>0.5</v>
      </c>
      <c r="E54" s="3">
        <v>1.5</v>
      </c>
      <c r="F54" s="3">
        <v>4.2</v>
      </c>
      <c r="G54" s="3">
        <v>13.7</v>
      </c>
      <c r="H54" s="22">
        <v>5.8</v>
      </c>
    </row>
    <row r="55" spans="2:10" ht="15" customHeight="1" x14ac:dyDescent="0.3">
      <c r="B55" s="55"/>
      <c r="C55" s="16" t="s">
        <v>8</v>
      </c>
      <c r="D55" s="3">
        <v>0.3</v>
      </c>
      <c r="E55" s="3">
        <v>0.8</v>
      </c>
      <c r="F55" s="3">
        <v>1.9</v>
      </c>
      <c r="G55" s="3">
        <v>3.6</v>
      </c>
      <c r="H55" s="22">
        <v>1.4</v>
      </c>
    </row>
    <row r="56" spans="2:10" ht="15" customHeight="1" thickBot="1" x14ac:dyDescent="0.35">
      <c r="B56" s="59"/>
      <c r="C56" s="60" t="s">
        <v>15</v>
      </c>
      <c r="D56" s="60">
        <v>0.3</v>
      </c>
      <c r="E56" s="60">
        <v>1</v>
      </c>
      <c r="F56" s="60">
        <v>2.9</v>
      </c>
      <c r="G56" s="60">
        <v>7.9</v>
      </c>
      <c r="H56" s="61">
        <v>3.8</v>
      </c>
    </row>
    <row r="57" spans="2:10" s="118" customFormat="1" ht="15" customHeight="1" x14ac:dyDescent="0.3">
      <c r="B57" s="117"/>
      <c r="C57" s="114"/>
      <c r="D57" s="114"/>
      <c r="E57" s="114"/>
      <c r="F57" s="114"/>
      <c r="G57" s="114"/>
      <c r="H57" s="114"/>
    </row>
    <row r="58" spans="2:10" s="118" customFormat="1" ht="15" customHeight="1" x14ac:dyDescent="0.3">
      <c r="B58" s="117"/>
      <c r="C58" s="63" t="s">
        <v>49</v>
      </c>
      <c r="D58" s="4"/>
      <c r="E58" s="4"/>
      <c r="F58" s="4"/>
      <c r="G58"/>
      <c r="H58"/>
    </row>
    <row r="59" spans="2:10" ht="15" customHeight="1" x14ac:dyDescent="0.3">
      <c r="C59" s="63" t="s">
        <v>50</v>
      </c>
      <c r="F59"/>
      <c r="H59" s="4"/>
    </row>
    <row r="60" spans="2:10" s="51" customFormat="1" ht="25.05" customHeight="1" thickBot="1" x14ac:dyDescent="0.35">
      <c r="B60" s="113" t="s">
        <v>59</v>
      </c>
      <c r="C60" s="116" t="s">
        <v>1</v>
      </c>
      <c r="D60" s="17" t="s">
        <v>32</v>
      </c>
      <c r="E60" s="116" t="s">
        <v>45</v>
      </c>
      <c r="F60" s="116" t="s">
        <v>33</v>
      </c>
      <c r="G60" s="116" t="s">
        <v>44</v>
      </c>
      <c r="H60" s="116" t="s">
        <v>46</v>
      </c>
    </row>
    <row r="61" spans="2:10" ht="15" customHeight="1" x14ac:dyDescent="0.3">
      <c r="B61" s="53" t="s">
        <v>61</v>
      </c>
      <c r="C61" s="65" t="s">
        <v>19</v>
      </c>
      <c r="D61" s="20">
        <v>77</v>
      </c>
      <c r="E61" s="20">
        <v>115</v>
      </c>
      <c r="F61" s="20">
        <v>177.3</v>
      </c>
      <c r="G61" s="20">
        <v>257</v>
      </c>
      <c r="H61" s="21">
        <v>141.5</v>
      </c>
      <c r="J61" s="16" t="s">
        <v>42</v>
      </c>
    </row>
    <row r="62" spans="2:10" ht="15" customHeight="1" x14ac:dyDescent="0.3">
      <c r="B62" s="62" t="s">
        <v>60</v>
      </c>
      <c r="C62" s="16" t="s">
        <v>7</v>
      </c>
      <c r="D62" s="4">
        <v>12</v>
      </c>
      <c r="E62" s="3">
        <v>28</v>
      </c>
      <c r="F62" s="3">
        <v>54</v>
      </c>
      <c r="G62" s="3">
        <v>94</v>
      </c>
      <c r="H62" s="22">
        <v>41</v>
      </c>
    </row>
    <row r="63" spans="2:10" ht="15" customHeight="1" x14ac:dyDescent="0.3">
      <c r="B63" s="119"/>
      <c r="C63" s="16" t="s">
        <v>8</v>
      </c>
      <c r="D63" s="3">
        <v>6</v>
      </c>
      <c r="E63" s="3">
        <v>16</v>
      </c>
      <c r="F63" s="3">
        <v>32</v>
      </c>
      <c r="G63" s="3">
        <v>51</v>
      </c>
      <c r="H63" s="22">
        <v>22.3</v>
      </c>
    </row>
    <row r="64" spans="2:10" ht="15" customHeight="1" x14ac:dyDescent="0.3">
      <c r="B64" s="120"/>
      <c r="C64" s="52" t="s">
        <v>15</v>
      </c>
      <c r="D64" s="52">
        <v>11</v>
      </c>
      <c r="E64" s="52">
        <v>27</v>
      </c>
      <c r="F64" s="52">
        <v>54</v>
      </c>
      <c r="G64" s="52">
        <v>97</v>
      </c>
      <c r="H64" s="57">
        <v>42.3</v>
      </c>
    </row>
    <row r="65" spans="2:10" ht="15" customHeight="1" x14ac:dyDescent="0.3">
      <c r="B65" s="62" t="s">
        <v>62</v>
      </c>
      <c r="C65" s="66" t="s">
        <v>19</v>
      </c>
      <c r="D65" s="50">
        <v>6.9</v>
      </c>
      <c r="E65" s="50">
        <v>9.4</v>
      </c>
      <c r="F65" s="50">
        <v>12.8</v>
      </c>
      <c r="G65" s="50">
        <v>16.7</v>
      </c>
      <c r="H65" s="58">
        <v>10.3</v>
      </c>
      <c r="J65" s="16" t="s">
        <v>43</v>
      </c>
    </row>
    <row r="66" spans="2:10" ht="15" customHeight="1" x14ac:dyDescent="0.3">
      <c r="B66" s="62" t="s">
        <v>60</v>
      </c>
      <c r="C66" s="16" t="s">
        <v>7</v>
      </c>
      <c r="D66" s="3">
        <v>0.8</v>
      </c>
      <c r="E66" s="3">
        <v>2.6</v>
      </c>
      <c r="F66" s="3">
        <v>7.1</v>
      </c>
      <c r="G66" s="3">
        <v>20.2</v>
      </c>
      <c r="H66" s="22">
        <v>7.9</v>
      </c>
    </row>
    <row r="67" spans="2:10" ht="15" customHeight="1" x14ac:dyDescent="0.3">
      <c r="B67" s="119"/>
      <c r="C67" s="16" t="s">
        <v>8</v>
      </c>
      <c r="D67" s="3">
        <v>1.7</v>
      </c>
      <c r="E67" s="3">
        <v>3.3</v>
      </c>
      <c r="F67" s="3">
        <v>5.4</v>
      </c>
      <c r="G67" s="3">
        <v>7.4</v>
      </c>
      <c r="H67" s="22">
        <v>3.8</v>
      </c>
    </row>
    <row r="68" spans="2:10" ht="15" customHeight="1" thickBot="1" x14ac:dyDescent="0.35">
      <c r="B68" s="59"/>
      <c r="C68" s="60" t="s">
        <v>15</v>
      </c>
      <c r="D68" s="60">
        <v>0.9</v>
      </c>
      <c r="E68" s="60">
        <v>2.9</v>
      </c>
      <c r="F68" s="60">
        <v>7.1</v>
      </c>
      <c r="G68" s="60">
        <v>18</v>
      </c>
      <c r="H68" s="61">
        <v>7.6</v>
      </c>
    </row>
  </sheetData>
  <mergeCells count="1">
    <mergeCell ref="D19:F19"/>
  </mergeCells>
  <phoneticPr fontId="2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AC09-42D8-481D-98BC-6D50121B6D44}">
  <sheetPr codeName="Sheet1"/>
  <dimension ref="A1:U48"/>
  <sheetViews>
    <sheetView showGridLines="0" tabSelected="1" zoomScale="80" zoomScaleNormal="80" workbookViewId="0">
      <selection activeCell="I1" sqref="I1"/>
    </sheetView>
  </sheetViews>
  <sheetFormatPr defaultColWidth="9.109375" defaultRowHeight="14.4" x14ac:dyDescent="0.3"/>
  <sheetData>
    <row r="1" spans="1:1" ht="25.8" x14ac:dyDescent="0.5">
      <c r="A1" s="7" t="s">
        <v>7</v>
      </c>
    </row>
    <row r="22" spans="1:1" ht="25.8" x14ac:dyDescent="0.5">
      <c r="A22" s="7" t="s">
        <v>8</v>
      </c>
    </row>
    <row r="45" spans="1:21" ht="25.8" x14ac:dyDescent="0.5">
      <c r="A45" s="7" t="s">
        <v>19</v>
      </c>
    </row>
    <row r="48" spans="1:21" x14ac:dyDescent="0.3">
      <c r="U48" s="5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Percentiles &amp; Color zones</vt:lpstr>
      <vt:lpstr>Qualitative per Animal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Veerle</dc:creator>
  <cp:lastModifiedBy>WaVan</cp:lastModifiedBy>
  <dcterms:created xsi:type="dcterms:W3CDTF">2019-10-04T07:04:58Z</dcterms:created>
  <dcterms:modified xsi:type="dcterms:W3CDTF">2022-10-12T14:49:51Z</dcterms:modified>
</cp:coreProperties>
</file>